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Corp vs Personal Own" sheetId="1" r:id="rId1"/>
  </sheets>
  <definedNames/>
  <calcPr fullCalcOnLoad="1"/>
</workbook>
</file>

<file path=xl/sharedStrings.xml><?xml version="1.0" encoding="utf-8"?>
<sst xmlns="http://schemas.openxmlformats.org/spreadsheetml/2006/main" count="120" uniqueCount="32">
  <si>
    <t>Amount</t>
  </si>
  <si>
    <t>HST</t>
  </si>
  <si>
    <t>Total</t>
  </si>
  <si>
    <t>Per year</t>
  </si>
  <si>
    <t>Corp Tax reduction</t>
  </si>
  <si>
    <t>IF business use 75%</t>
  </si>
  <si>
    <t>TAX SAVINGS for CORPORATION</t>
  </si>
  <si>
    <t>Total cost for person (after tax dollars):</t>
  </si>
  <si>
    <t>TOTAL TAX SAVINGS for CORPORATION</t>
  </si>
  <si>
    <t xml:space="preserve">TOTAL COST  for CORPORATION </t>
  </si>
  <si>
    <t>Total cost for Corporation (before tax dollars):</t>
  </si>
  <si>
    <t>Need to increase owner's salary by</t>
  </si>
  <si>
    <t>Personal tax increase due to Standby charge</t>
  </si>
  <si>
    <t>Operating cost benefit (50% of above)</t>
  </si>
  <si>
    <t>Net cost for CORPORATION and OWNER (before tax dollars)</t>
  </si>
  <si>
    <t>Car Financing / Personal ownership</t>
  </si>
  <si>
    <t>Car Financing / Corporate ownership</t>
  </si>
  <si>
    <t>Insurance</t>
  </si>
  <si>
    <t>Per month: 650</t>
  </si>
  <si>
    <t>(before tax dollars assume tax 25%)</t>
  </si>
  <si>
    <t>Personal Costs</t>
  </si>
  <si>
    <t>Business Costs</t>
  </si>
  <si>
    <t>Operating costs</t>
  </si>
  <si>
    <t>TOTAL COST  (before tax dollars assume tax 25%):</t>
  </si>
  <si>
    <t>Corp Tax reduction from increase in owner's salary</t>
  </si>
  <si>
    <t>Standby charge (7.5k personal km, 650 + tax monthly)</t>
  </si>
  <si>
    <t>IF business use 60%</t>
  </si>
  <si>
    <t>Standby charge (12k personal km, 650 + tax monthly)</t>
  </si>
  <si>
    <t>IF business use 40%</t>
  </si>
  <si>
    <t>Standby charge (18k personal km, 650 + tax monthly)</t>
  </si>
  <si>
    <t>Operating cost benefit (29c/km)</t>
  </si>
  <si>
    <t>Tax saving: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</si>
</sst>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  <numFmt numFmtId="179" formatCode="#,##0.0"/>
    <numFmt numFmtId="180" formatCode="_-* #,##0.0_-;\-* #,##0.0_-;_-* &quot;-&quot;??_-;_-@_-"/>
    <numFmt numFmtId="181" formatCode="_-* #,##0_-;\-* #,##0_-;_-* &quot;-&quot;??_-;_-@_-"/>
  </numFmts>
  <fonts count="21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2" borderId="1" applyNumberFormat="0" applyAlignment="0" applyProtection="0"/>
    <xf numFmtId="0" fontId="8" fillId="16" borderId="2" applyNumberFormat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1" applyNumberFormat="0" applyAlignment="0" applyProtection="0"/>
    <xf numFmtId="0" fontId="15" fillId="0" borderId="6" applyNumberFormat="0" applyFill="0" applyAlignment="0" applyProtection="0"/>
    <xf numFmtId="0" fontId="16" fillId="8" borderId="0" applyNumberFormat="0" applyBorder="0" applyAlignment="0" applyProtection="0"/>
    <xf numFmtId="0" fontId="0" fillId="4" borderId="7" applyNumberFormat="0" applyFont="0" applyAlignment="0" applyProtection="0"/>
    <xf numFmtId="0" fontId="17" fillId="2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18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19" borderId="0" xfId="0" applyFont="1" applyFill="1" applyAlignment="1">
      <alignment/>
    </xf>
    <xf numFmtId="0" fontId="3" fillId="18" borderId="0" xfId="0" applyFont="1" applyFill="1" applyAlignment="1">
      <alignment/>
    </xf>
    <xf numFmtId="0" fontId="3" fillId="3" borderId="0" xfId="0" applyFont="1" applyFill="1" applyAlignment="1">
      <alignment/>
    </xf>
    <xf numFmtId="9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3" fillId="19" borderId="0" xfId="0" applyNumberFormat="1" applyFont="1" applyFill="1" applyAlignment="1">
      <alignment/>
    </xf>
    <xf numFmtId="4" fontId="3" fillId="6" borderId="0" xfId="0" applyNumberFormat="1" applyFont="1" applyFill="1" applyAlignment="1">
      <alignment/>
    </xf>
    <xf numFmtId="0" fontId="1" fillId="3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4" fontId="3" fillId="0" borderId="0" xfId="59" applyNumberFormat="1" applyFont="1" applyAlignment="1">
      <alignment/>
    </xf>
    <xf numFmtId="4" fontId="3" fillId="0" borderId="0" xfId="0" applyNumberFormat="1" applyFont="1" applyAlignment="1">
      <alignment/>
    </xf>
    <xf numFmtId="4" fontId="3" fillId="20" borderId="0" xfId="0" applyNumberFormat="1" applyFont="1" applyFill="1" applyAlignment="1">
      <alignment/>
    </xf>
    <xf numFmtId="4" fontId="0" fillId="18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3" fillId="18" borderId="0" xfId="0" applyNumberFormat="1" applyFont="1" applyFill="1" applyAlignment="1">
      <alignment/>
    </xf>
    <xf numFmtId="4" fontId="3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0" fillId="12" borderId="0" xfId="0" applyFill="1" applyAlignment="1">
      <alignment/>
    </xf>
    <xf numFmtId="4" fontId="0" fillId="12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PageLayoutView="0" workbookViewId="0" topLeftCell="A61">
      <selection activeCell="L64" sqref="L64"/>
    </sheetView>
  </sheetViews>
  <sheetFormatPr defaultColWidth="9.00390625" defaultRowHeight="12.75"/>
  <cols>
    <col min="1" max="1" width="38.125" style="0" customWidth="1"/>
    <col min="2" max="2" width="10.625" style="0" customWidth="1"/>
    <col min="3" max="3" width="8.375" style="0" customWidth="1"/>
    <col min="5" max="6" width="13.875" style="0" customWidth="1"/>
    <col min="7" max="7" width="1.25" style="0" customWidth="1"/>
    <col min="8" max="8" width="37.75390625" style="0" customWidth="1"/>
    <col min="9" max="9" width="9.875" style="0" customWidth="1"/>
    <col min="10" max="10" width="9.00390625" style="0" customWidth="1"/>
    <col min="11" max="11" width="9.625" style="0" bestFit="1" customWidth="1"/>
    <col min="12" max="12" width="9.875" style="0" customWidth="1"/>
  </cols>
  <sheetData>
    <row r="1" spans="1:12" ht="15.75">
      <c r="A1" s="11" t="s">
        <v>15</v>
      </c>
      <c r="B1" s="11"/>
      <c r="C1" s="11"/>
      <c r="D1" s="11"/>
      <c r="E1" s="20" t="s">
        <v>20</v>
      </c>
      <c r="F1" s="20" t="s">
        <v>21</v>
      </c>
      <c r="H1" s="12" t="s">
        <v>16</v>
      </c>
      <c r="I1" s="12"/>
      <c r="J1" s="12"/>
      <c r="K1" s="12"/>
      <c r="L1" s="21" t="s">
        <v>31</v>
      </c>
    </row>
    <row r="3" spans="2:11" ht="12.75">
      <c r="B3" s="3" t="s">
        <v>0</v>
      </c>
      <c r="C3" s="3" t="s">
        <v>1</v>
      </c>
      <c r="D3" s="3" t="s">
        <v>2</v>
      </c>
      <c r="G3" s="3"/>
      <c r="H3" s="3"/>
      <c r="I3" s="3" t="s">
        <v>0</v>
      </c>
      <c r="J3" s="3" t="s">
        <v>1</v>
      </c>
      <c r="K3" s="3" t="s">
        <v>2</v>
      </c>
    </row>
    <row r="4" spans="2:11" ht="12.75">
      <c r="B4" s="3"/>
      <c r="C4" s="3"/>
      <c r="D4" s="7">
        <v>1</v>
      </c>
      <c r="E4" s="7">
        <v>0.25</v>
      </c>
      <c r="F4" s="7">
        <v>0.75</v>
      </c>
      <c r="G4" s="3"/>
      <c r="H4" s="3"/>
      <c r="I4" s="3"/>
      <c r="J4" s="3"/>
      <c r="K4" s="3"/>
    </row>
    <row r="5" spans="1:11" ht="12.75">
      <c r="A5" t="s">
        <v>18</v>
      </c>
      <c r="B5" s="8">
        <v>650</v>
      </c>
      <c r="C5" s="8"/>
      <c r="D5" s="8"/>
      <c r="E5" s="8"/>
      <c r="F5" s="8"/>
      <c r="G5" s="8"/>
      <c r="H5" s="8" t="s">
        <v>18</v>
      </c>
      <c r="I5" s="8"/>
      <c r="J5" s="8"/>
      <c r="K5" s="8"/>
    </row>
    <row r="6" spans="1:11" ht="12.75">
      <c r="A6" t="s">
        <v>3</v>
      </c>
      <c r="B6" s="8">
        <f>650*12</f>
        <v>7800</v>
      </c>
      <c r="C6" s="8">
        <f>B6*0.13</f>
        <v>1014</v>
      </c>
      <c r="D6" s="8">
        <f>SUM(B6:C6)</f>
        <v>8814</v>
      </c>
      <c r="E6" s="8">
        <f aca="true" t="shared" si="0" ref="E6:F8">$D6*E$4</f>
        <v>2203.5</v>
      </c>
      <c r="F6" s="8">
        <f t="shared" si="0"/>
        <v>6610.5</v>
      </c>
      <c r="G6" s="8"/>
      <c r="H6" s="8" t="s">
        <v>3</v>
      </c>
      <c r="I6" s="8">
        <f>650*12</f>
        <v>7800</v>
      </c>
      <c r="J6" s="8">
        <f>I6*0.13</f>
        <v>1014</v>
      </c>
      <c r="K6" s="8">
        <f>SUM(I6:J6)</f>
        <v>8814</v>
      </c>
    </row>
    <row r="7" spans="1:11" ht="12.75">
      <c r="A7" t="s">
        <v>17</v>
      </c>
      <c r="B7" s="8">
        <v>3000</v>
      </c>
      <c r="C7" s="8"/>
      <c r="D7" s="8">
        <f>SUM(B7:C7)</f>
        <v>3000</v>
      </c>
      <c r="E7" s="8">
        <f t="shared" si="0"/>
        <v>750</v>
      </c>
      <c r="F7" s="8">
        <f t="shared" si="0"/>
        <v>2250</v>
      </c>
      <c r="G7" s="8"/>
      <c r="H7" s="8" t="s">
        <v>17</v>
      </c>
      <c r="I7" s="8">
        <v>3500</v>
      </c>
      <c r="J7" s="8"/>
      <c r="K7" s="8">
        <f>SUM(I7:J7)</f>
        <v>3500</v>
      </c>
    </row>
    <row r="8" spans="1:11" ht="12.75">
      <c r="A8" t="s">
        <v>22</v>
      </c>
      <c r="B8" s="8">
        <v>4500</v>
      </c>
      <c r="C8" s="8">
        <f>B8*0.13</f>
        <v>585</v>
      </c>
      <c r="D8" s="8">
        <f>SUM(B8:C8)</f>
        <v>5085</v>
      </c>
      <c r="E8" s="8">
        <f t="shared" si="0"/>
        <v>1271.25</v>
      </c>
      <c r="F8" s="8">
        <f t="shared" si="0"/>
        <v>3813.75</v>
      </c>
      <c r="G8" s="8"/>
      <c r="H8" s="8" t="s">
        <v>22</v>
      </c>
      <c r="I8" s="8">
        <v>4500</v>
      </c>
      <c r="J8" s="8">
        <f>I8*0.13</f>
        <v>585</v>
      </c>
      <c r="K8" s="8">
        <f>SUM(I8:J8)</f>
        <v>5085</v>
      </c>
    </row>
    <row r="9" spans="2:11" ht="12.75">
      <c r="B9" s="8"/>
      <c r="C9" s="8"/>
      <c r="D9" s="8"/>
      <c r="E9" s="8"/>
      <c r="F9" s="8"/>
      <c r="G9" s="8"/>
      <c r="H9" s="8"/>
      <c r="I9" s="8"/>
      <c r="J9" s="8"/>
      <c r="K9" s="8"/>
    </row>
    <row r="10" spans="2:11" ht="12.75">
      <c r="B10" s="8"/>
      <c r="C10" s="8"/>
      <c r="D10" s="8"/>
      <c r="E10" s="8"/>
      <c r="F10" s="8"/>
      <c r="G10" s="8"/>
      <c r="H10" s="8" t="s">
        <v>10</v>
      </c>
      <c r="I10" s="8"/>
      <c r="J10" s="8"/>
      <c r="K10" s="8">
        <f>SUM(K6:K8)</f>
        <v>17399</v>
      </c>
    </row>
    <row r="11" spans="1:11" ht="12.75">
      <c r="A11" t="s">
        <v>7</v>
      </c>
      <c r="B11" s="8"/>
      <c r="C11" s="8"/>
      <c r="D11" s="8">
        <f>SUM(D6:D9)</f>
        <v>16899</v>
      </c>
      <c r="E11" s="8">
        <f>SUM(E6:E9)</f>
        <v>4224.75</v>
      </c>
      <c r="F11" s="8">
        <f>SUM(F6:F9)</f>
        <v>12674.25</v>
      </c>
      <c r="G11" s="8"/>
      <c r="H11" s="8"/>
      <c r="I11" s="8"/>
      <c r="J11" s="8"/>
      <c r="K11" s="8"/>
    </row>
    <row r="12" spans="2:11" ht="12.75">
      <c r="B12" s="8"/>
      <c r="C12" s="8"/>
      <c r="D12" s="8"/>
      <c r="E12" s="8"/>
      <c r="F12" s="8"/>
      <c r="G12" s="8"/>
      <c r="H12" s="8" t="s">
        <v>25</v>
      </c>
      <c r="I12" s="8"/>
      <c r="J12" s="8">
        <f>(7500/20004)*(650*1.13*2/3)*12</f>
        <v>2203.059388122375</v>
      </c>
      <c r="K12" s="8"/>
    </row>
    <row r="13" spans="2:11" ht="12.75">
      <c r="B13" s="8"/>
      <c r="C13" s="8"/>
      <c r="D13" s="8"/>
      <c r="E13" s="8"/>
      <c r="F13" s="8"/>
      <c r="G13" s="8"/>
      <c r="H13" s="8" t="s">
        <v>13</v>
      </c>
      <c r="I13" s="8"/>
      <c r="J13" s="8">
        <f>J12/2</f>
        <v>1101.5296940611875</v>
      </c>
      <c r="K13" s="8"/>
    </row>
    <row r="14" spans="2:11" ht="12.75"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2:11" ht="12.75">
      <c r="B15" s="8"/>
      <c r="C15" s="8"/>
      <c r="D15" s="8"/>
      <c r="E15" s="8"/>
      <c r="F15" s="8"/>
      <c r="G15" s="8"/>
      <c r="H15" s="8" t="s">
        <v>12</v>
      </c>
      <c r="I15" s="8"/>
      <c r="J15" s="8">
        <f>(J12+J13)*0.25</f>
        <v>826.1472705458906</v>
      </c>
      <c r="K15" s="8"/>
    </row>
    <row r="16" spans="2:11" ht="12.75">
      <c r="B16" s="8"/>
      <c r="C16" s="8"/>
      <c r="D16" s="8"/>
      <c r="E16" s="8"/>
      <c r="F16" s="8"/>
      <c r="G16" s="8"/>
      <c r="H16" s="8" t="s">
        <v>11</v>
      </c>
      <c r="I16" s="8"/>
      <c r="J16" s="8"/>
      <c r="K16" s="8">
        <f>J15/0.75</f>
        <v>1101.5296940611875</v>
      </c>
    </row>
    <row r="17" spans="1:11" ht="12.75">
      <c r="A17" s="4" t="s">
        <v>23</v>
      </c>
      <c r="B17" s="9"/>
      <c r="C17" s="9"/>
      <c r="D17" s="9">
        <f>SUM(E17:F17)</f>
        <v>18307.25</v>
      </c>
      <c r="E17" s="13">
        <f>E11/0.75</f>
        <v>5633</v>
      </c>
      <c r="F17" s="14">
        <f>F11</f>
        <v>12674.25</v>
      </c>
      <c r="G17" s="14"/>
      <c r="H17" s="15" t="s">
        <v>9</v>
      </c>
      <c r="I17" s="15"/>
      <c r="J17" s="15"/>
      <c r="K17" s="15">
        <f>SUM(K10:K16)</f>
        <v>18500.529694061188</v>
      </c>
    </row>
    <row r="18" spans="1:11" ht="12.75">
      <c r="A18" t="s">
        <v>19</v>
      </c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2:11" ht="12.75"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2.75">
      <c r="A20" s="1" t="s">
        <v>6</v>
      </c>
      <c r="B20" s="16"/>
      <c r="C20" s="16"/>
      <c r="D20" s="16"/>
      <c r="E20" s="8"/>
      <c r="F20" s="8"/>
      <c r="G20" s="8"/>
      <c r="H20" s="16" t="s">
        <v>6</v>
      </c>
      <c r="I20" s="16"/>
      <c r="J20" s="16"/>
      <c r="K20" s="16"/>
    </row>
    <row r="21" spans="1:11" ht="12.75">
      <c r="A21" s="2"/>
      <c r="B21" s="17"/>
      <c r="C21" s="17"/>
      <c r="D21" s="17"/>
      <c r="E21" s="8"/>
      <c r="F21" s="8"/>
      <c r="G21" s="8"/>
      <c r="H21" s="17"/>
      <c r="I21" s="17"/>
      <c r="J21" s="17"/>
      <c r="K21" s="17"/>
    </row>
    <row r="22" spans="1:11" ht="12.75">
      <c r="A22" s="2" t="s">
        <v>5</v>
      </c>
      <c r="B22" s="17"/>
      <c r="C22" s="17"/>
      <c r="D22" s="17"/>
      <c r="E22" s="8"/>
      <c r="F22" s="8"/>
      <c r="G22" s="8"/>
      <c r="H22" s="17"/>
      <c r="I22" s="17"/>
      <c r="J22" s="17"/>
      <c r="K22" s="17"/>
    </row>
    <row r="23" spans="1:11" ht="12.75">
      <c r="A23" s="2" t="s">
        <v>1</v>
      </c>
      <c r="B23" s="17"/>
      <c r="C23" s="17">
        <f>SUM(C6:C22)</f>
        <v>1599</v>
      </c>
      <c r="D23" s="17">
        <f>C23*0.75</f>
        <v>1199.25</v>
      </c>
      <c r="E23" s="8"/>
      <c r="F23" s="8"/>
      <c r="G23" s="8"/>
      <c r="H23" s="17" t="s">
        <v>1</v>
      </c>
      <c r="I23" s="17"/>
      <c r="J23" s="17"/>
      <c r="K23" s="17">
        <f>J6+J8</f>
        <v>1599</v>
      </c>
    </row>
    <row r="24" spans="1:11" ht="12.75">
      <c r="A24" s="2" t="s">
        <v>4</v>
      </c>
      <c r="B24" s="17"/>
      <c r="C24" s="17"/>
      <c r="D24" s="17">
        <f>(F17-D23)*0.156</f>
        <v>1790.1</v>
      </c>
      <c r="E24" s="8"/>
      <c r="F24" s="8"/>
      <c r="G24" s="8"/>
      <c r="H24" s="17" t="s">
        <v>4</v>
      </c>
      <c r="I24" s="17"/>
      <c r="J24" s="17"/>
      <c r="K24" s="17">
        <f>(I6+I7+I8)*0.156</f>
        <v>2464.8</v>
      </c>
    </row>
    <row r="25" spans="1:11" ht="12.75">
      <c r="A25" s="2"/>
      <c r="B25" s="17"/>
      <c r="C25" s="17"/>
      <c r="D25" s="17"/>
      <c r="E25" s="8"/>
      <c r="F25" s="8"/>
      <c r="G25" s="8"/>
      <c r="H25" s="17" t="s">
        <v>24</v>
      </c>
      <c r="I25" s="17"/>
      <c r="J25" s="17"/>
      <c r="K25" s="17">
        <f>K16*0.156</f>
        <v>171.83863227354524</v>
      </c>
    </row>
    <row r="26" spans="1:11" ht="12.75">
      <c r="A26" s="5" t="s">
        <v>8</v>
      </c>
      <c r="B26" s="18"/>
      <c r="C26" s="18"/>
      <c r="D26" s="18">
        <f>SUM(D23:D25)</f>
        <v>2989.35</v>
      </c>
      <c r="E26" s="14"/>
      <c r="F26" s="14"/>
      <c r="G26" s="14"/>
      <c r="H26" s="18" t="s">
        <v>8</v>
      </c>
      <c r="I26" s="18"/>
      <c r="J26" s="18"/>
      <c r="K26" s="18">
        <f>SUM(K23:K25)</f>
        <v>4235.638632273545</v>
      </c>
    </row>
    <row r="27" spans="2:11" ht="12.75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2" ht="12.75">
      <c r="A28" s="6" t="s">
        <v>14</v>
      </c>
      <c r="B28" s="19"/>
      <c r="C28" s="19"/>
      <c r="D28" s="19">
        <f>D17-D26</f>
        <v>15317.9</v>
      </c>
      <c r="E28" s="14"/>
      <c r="F28" s="14"/>
      <c r="G28" s="14"/>
      <c r="H28" s="10" t="s">
        <v>14</v>
      </c>
      <c r="I28" s="10"/>
      <c r="J28" s="10"/>
      <c r="K28" s="10">
        <f>K17-K26</f>
        <v>14264.891061787643</v>
      </c>
      <c r="L28" s="22">
        <f>D28-K28</f>
        <v>1053.008938212357</v>
      </c>
    </row>
    <row r="33" spans="1:12" ht="15.75">
      <c r="A33" s="11" t="s">
        <v>15</v>
      </c>
      <c r="B33" s="11"/>
      <c r="C33" s="11"/>
      <c r="D33" s="11"/>
      <c r="E33" s="20" t="s">
        <v>20</v>
      </c>
      <c r="F33" s="20" t="s">
        <v>21</v>
      </c>
      <c r="H33" s="12" t="s">
        <v>16</v>
      </c>
      <c r="I33" s="12"/>
      <c r="J33" s="12"/>
      <c r="K33" s="12"/>
      <c r="L33" s="21" t="s">
        <v>31</v>
      </c>
    </row>
    <row r="35" spans="2:11" ht="12.75">
      <c r="B35" s="3" t="s">
        <v>0</v>
      </c>
      <c r="C35" s="3" t="s">
        <v>1</v>
      </c>
      <c r="D35" s="3" t="s">
        <v>2</v>
      </c>
      <c r="G35" s="3"/>
      <c r="H35" s="3"/>
      <c r="I35" s="3" t="s">
        <v>0</v>
      </c>
      <c r="J35" s="3" t="s">
        <v>1</v>
      </c>
      <c r="K35" s="3" t="s">
        <v>2</v>
      </c>
    </row>
    <row r="36" spans="2:11" ht="12.75">
      <c r="B36" s="3"/>
      <c r="C36" s="3"/>
      <c r="D36" s="7">
        <v>1</v>
      </c>
      <c r="E36" s="7">
        <v>0.4</v>
      </c>
      <c r="F36" s="7">
        <v>0.6</v>
      </c>
      <c r="G36" s="3"/>
      <c r="H36" s="3"/>
      <c r="I36" s="3"/>
      <c r="J36" s="3"/>
      <c r="K36" s="3"/>
    </row>
    <row r="37" spans="1:11" ht="12.75">
      <c r="A37" s="8" t="s">
        <v>18</v>
      </c>
      <c r="B37" s="8">
        <v>650</v>
      </c>
      <c r="C37" s="8"/>
      <c r="D37" s="8"/>
      <c r="E37" s="8"/>
      <c r="F37" s="8"/>
      <c r="G37" s="8"/>
      <c r="H37" s="8" t="s">
        <v>18</v>
      </c>
      <c r="I37" s="8"/>
      <c r="J37" s="8"/>
      <c r="K37" s="8"/>
    </row>
    <row r="38" spans="1:11" ht="12.75">
      <c r="A38" s="8" t="s">
        <v>3</v>
      </c>
      <c r="B38" s="8">
        <f>650*12</f>
        <v>7800</v>
      </c>
      <c r="C38" s="8">
        <f>B38*0.13</f>
        <v>1014</v>
      </c>
      <c r="D38" s="8">
        <f>SUM(B38:C38)</f>
        <v>8814</v>
      </c>
      <c r="E38" s="8">
        <f aca="true" t="shared" si="1" ref="E38:F40">$D38*E$36</f>
        <v>3525.6000000000004</v>
      </c>
      <c r="F38" s="8">
        <f t="shared" si="1"/>
        <v>5288.4</v>
      </c>
      <c r="G38" s="8"/>
      <c r="H38" s="8" t="s">
        <v>3</v>
      </c>
      <c r="I38" s="8">
        <f>650*12</f>
        <v>7800</v>
      </c>
      <c r="J38" s="8">
        <f>I38*0.13</f>
        <v>1014</v>
      </c>
      <c r="K38" s="8">
        <f>SUM(I38:J38)</f>
        <v>8814</v>
      </c>
    </row>
    <row r="39" spans="1:11" ht="12.75">
      <c r="A39" s="8" t="s">
        <v>17</v>
      </c>
      <c r="B39" s="8">
        <v>3000</v>
      </c>
      <c r="C39" s="8"/>
      <c r="D39" s="8">
        <f>SUM(B39:C39)</f>
        <v>3000</v>
      </c>
      <c r="E39" s="8">
        <f t="shared" si="1"/>
        <v>1200</v>
      </c>
      <c r="F39" s="8">
        <f t="shared" si="1"/>
        <v>1800</v>
      </c>
      <c r="G39" s="8"/>
      <c r="H39" s="8" t="s">
        <v>17</v>
      </c>
      <c r="I39" s="8">
        <v>3500</v>
      </c>
      <c r="J39" s="8"/>
      <c r="K39" s="8">
        <f>SUM(I39:J39)</f>
        <v>3500</v>
      </c>
    </row>
    <row r="40" spans="1:11" ht="12.75">
      <c r="A40" s="8" t="s">
        <v>22</v>
      </c>
      <c r="B40" s="8">
        <v>4500</v>
      </c>
      <c r="C40" s="8">
        <f>B40*0.13</f>
        <v>585</v>
      </c>
      <c r="D40" s="8">
        <f>SUM(B40:C40)</f>
        <v>5085</v>
      </c>
      <c r="E40" s="8">
        <f t="shared" si="1"/>
        <v>2034</v>
      </c>
      <c r="F40" s="8">
        <f t="shared" si="1"/>
        <v>3051</v>
      </c>
      <c r="G40" s="8"/>
      <c r="H40" s="8" t="s">
        <v>22</v>
      </c>
      <c r="I40" s="8">
        <v>4500</v>
      </c>
      <c r="J40" s="8">
        <f>I40*0.13</f>
        <v>585</v>
      </c>
      <c r="K40" s="8">
        <f>SUM(I40:J40)</f>
        <v>5085</v>
      </c>
    </row>
    <row r="41" spans="1:11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ht="12.75">
      <c r="A42" s="8"/>
      <c r="B42" s="8"/>
      <c r="C42" s="8"/>
      <c r="D42" s="8"/>
      <c r="E42" s="8"/>
      <c r="F42" s="8"/>
      <c r="G42" s="8"/>
      <c r="H42" s="8" t="s">
        <v>10</v>
      </c>
      <c r="I42" s="8"/>
      <c r="J42" s="8"/>
      <c r="K42" s="8">
        <f>SUM(K38:K40)</f>
        <v>17399</v>
      </c>
    </row>
    <row r="43" spans="1:11" ht="12.75">
      <c r="A43" s="8" t="s">
        <v>7</v>
      </c>
      <c r="B43" s="8"/>
      <c r="C43" s="8"/>
      <c r="D43" s="8">
        <f>SUM(D38:D41)</f>
        <v>16899</v>
      </c>
      <c r="E43" s="8">
        <f>SUM(E38:E41)</f>
        <v>6759.6</v>
      </c>
      <c r="F43" s="8">
        <f>SUM(F38:F41)</f>
        <v>10139.4</v>
      </c>
      <c r="G43" s="8"/>
      <c r="H43" s="8"/>
      <c r="I43" s="8"/>
      <c r="J43" s="8"/>
      <c r="K43" s="8"/>
    </row>
    <row r="44" spans="1:11" ht="12.75">
      <c r="A44" s="8"/>
      <c r="B44" s="8"/>
      <c r="C44" s="8"/>
      <c r="D44" s="8"/>
      <c r="E44" s="8"/>
      <c r="F44" s="8"/>
      <c r="G44" s="8"/>
      <c r="H44" s="8" t="s">
        <v>27</v>
      </c>
      <c r="I44" s="8"/>
      <c r="J44" s="8">
        <f>(12000/20004)*(650*1.13*2/3)*12</f>
        <v>3524.8950209957993</v>
      </c>
      <c r="K44" s="8"/>
    </row>
    <row r="45" spans="1:11" ht="12.75">
      <c r="A45" s="8"/>
      <c r="B45" s="8"/>
      <c r="C45" s="8"/>
      <c r="D45" s="8"/>
      <c r="E45" s="8"/>
      <c r="F45" s="8"/>
      <c r="G45" s="8"/>
      <c r="H45" s="8" t="s">
        <v>13</v>
      </c>
      <c r="I45" s="8"/>
      <c r="J45" s="8">
        <f>J44/2</f>
        <v>1762.4475104978997</v>
      </c>
      <c r="K45" s="8"/>
    </row>
    <row r="46" spans="1:11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ht="12.75">
      <c r="A47" s="8"/>
      <c r="B47" s="8"/>
      <c r="C47" s="8"/>
      <c r="D47" s="8"/>
      <c r="E47" s="8"/>
      <c r="F47" s="8"/>
      <c r="G47" s="8"/>
      <c r="H47" s="8" t="s">
        <v>12</v>
      </c>
      <c r="I47" s="8"/>
      <c r="J47" s="8">
        <f>(J44+J45)*0.25</f>
        <v>1321.8356328734249</v>
      </c>
      <c r="K47" s="8"/>
    </row>
    <row r="48" spans="1:11" ht="12.75">
      <c r="A48" s="8"/>
      <c r="B48" s="8"/>
      <c r="C48" s="8"/>
      <c r="D48" s="8"/>
      <c r="E48" s="8"/>
      <c r="F48" s="8"/>
      <c r="G48" s="8"/>
      <c r="H48" s="8" t="s">
        <v>11</v>
      </c>
      <c r="I48" s="8"/>
      <c r="J48" s="8"/>
      <c r="K48" s="8">
        <f>J47/0.75</f>
        <v>1762.4475104978999</v>
      </c>
    </row>
    <row r="49" spans="1:11" ht="12.75">
      <c r="A49" s="9" t="s">
        <v>23</v>
      </c>
      <c r="B49" s="9"/>
      <c r="C49" s="9"/>
      <c r="D49" s="9">
        <f>SUM(E49:F49)</f>
        <v>19152.2</v>
      </c>
      <c r="E49" s="14">
        <f>E43/0.75</f>
        <v>9012.800000000001</v>
      </c>
      <c r="F49" s="14">
        <f>F43</f>
        <v>10139.4</v>
      </c>
      <c r="G49" s="14"/>
      <c r="H49" s="15" t="s">
        <v>9</v>
      </c>
      <c r="I49" s="15"/>
      <c r="J49" s="15"/>
      <c r="K49" s="15">
        <f>SUM(K42:K48)</f>
        <v>19161.4475104979</v>
      </c>
    </row>
    <row r="50" spans="1:11" ht="12.75">
      <c r="A50" s="8" t="s">
        <v>19</v>
      </c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ht="12.75">
      <c r="A52" s="16" t="s">
        <v>6</v>
      </c>
      <c r="B52" s="16"/>
      <c r="C52" s="16"/>
      <c r="D52" s="16"/>
      <c r="E52" s="8"/>
      <c r="F52" s="8"/>
      <c r="G52" s="8"/>
      <c r="H52" s="16" t="s">
        <v>6</v>
      </c>
      <c r="I52" s="16"/>
      <c r="J52" s="16"/>
      <c r="K52" s="16"/>
    </row>
    <row r="53" spans="1:11" ht="12.75">
      <c r="A53" s="17"/>
      <c r="B53" s="17"/>
      <c r="C53" s="17"/>
      <c r="D53" s="17"/>
      <c r="E53" s="8"/>
      <c r="F53" s="8"/>
      <c r="G53" s="8"/>
      <c r="H53" s="17"/>
      <c r="I53" s="17"/>
      <c r="J53" s="17"/>
      <c r="K53" s="17"/>
    </row>
    <row r="54" spans="1:11" ht="12.75">
      <c r="A54" s="17" t="s">
        <v>26</v>
      </c>
      <c r="B54" s="17"/>
      <c r="C54" s="17"/>
      <c r="D54" s="17"/>
      <c r="E54" s="8"/>
      <c r="F54" s="8"/>
      <c r="G54" s="8"/>
      <c r="H54" s="17"/>
      <c r="I54" s="17"/>
      <c r="J54" s="17"/>
      <c r="K54" s="17"/>
    </row>
    <row r="55" spans="1:11" ht="12.75">
      <c r="A55" s="17" t="s">
        <v>1</v>
      </c>
      <c r="B55" s="17"/>
      <c r="C55" s="17">
        <f>SUM(C38:C54)</f>
        <v>1599</v>
      </c>
      <c r="D55" s="17">
        <f>C55*0.6</f>
        <v>959.4</v>
      </c>
      <c r="E55" s="8"/>
      <c r="F55" s="8"/>
      <c r="G55" s="8"/>
      <c r="H55" s="17" t="s">
        <v>1</v>
      </c>
      <c r="I55" s="17"/>
      <c r="J55" s="17"/>
      <c r="K55" s="17">
        <f>J38+J40</f>
        <v>1599</v>
      </c>
    </row>
    <row r="56" spans="1:11" ht="12.75">
      <c r="A56" s="17" t="s">
        <v>4</v>
      </c>
      <c r="B56" s="17"/>
      <c r="C56" s="17"/>
      <c r="D56" s="17">
        <f>(F49-D55)*0.156</f>
        <v>1432.08</v>
      </c>
      <c r="E56" s="8"/>
      <c r="F56" s="8"/>
      <c r="G56" s="8"/>
      <c r="H56" s="17" t="s">
        <v>4</v>
      </c>
      <c r="I56" s="17"/>
      <c r="J56" s="17"/>
      <c r="K56" s="17">
        <f>(I38+I39+I40)*0.156</f>
        <v>2464.8</v>
      </c>
    </row>
    <row r="57" spans="1:11" ht="12.75">
      <c r="A57" s="17"/>
      <c r="B57" s="17"/>
      <c r="C57" s="17"/>
      <c r="D57" s="17"/>
      <c r="E57" s="8"/>
      <c r="F57" s="8"/>
      <c r="G57" s="8"/>
      <c r="H57" s="17" t="s">
        <v>24</v>
      </c>
      <c r="I57" s="17"/>
      <c r="J57" s="17"/>
      <c r="K57" s="17">
        <f>K48*0.156</f>
        <v>274.9418116376724</v>
      </c>
    </row>
    <row r="58" spans="1:11" ht="12.75">
      <c r="A58" s="18" t="s">
        <v>8</v>
      </c>
      <c r="B58" s="18"/>
      <c r="C58" s="18"/>
      <c r="D58" s="18">
        <f>SUM(D55:D57)</f>
        <v>2391.48</v>
      </c>
      <c r="E58" s="14"/>
      <c r="F58" s="14"/>
      <c r="G58" s="14"/>
      <c r="H58" s="18" t="s">
        <v>8</v>
      </c>
      <c r="I58" s="18"/>
      <c r="J58" s="18"/>
      <c r="K58" s="18">
        <f>SUM(K55:K57)</f>
        <v>4338.741811637673</v>
      </c>
    </row>
    <row r="59" spans="1:11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2" ht="12.75">
      <c r="A60" s="19" t="s">
        <v>14</v>
      </c>
      <c r="B60" s="19"/>
      <c r="C60" s="19"/>
      <c r="D60" s="19">
        <f>D49-D58</f>
        <v>16760.72</v>
      </c>
      <c r="E60" s="14"/>
      <c r="F60" s="14"/>
      <c r="G60" s="14"/>
      <c r="H60" s="10" t="s">
        <v>14</v>
      </c>
      <c r="I60" s="10"/>
      <c r="J60" s="10"/>
      <c r="K60" s="10">
        <f>K49-K58</f>
        <v>14822.705698860227</v>
      </c>
      <c r="L60" s="22">
        <f>D60-K60</f>
        <v>1938.014301139774</v>
      </c>
    </row>
    <row r="64" spans="1:12" ht="15.75">
      <c r="A64" s="11" t="s">
        <v>15</v>
      </c>
      <c r="B64" s="11"/>
      <c r="C64" s="11"/>
      <c r="D64" s="11"/>
      <c r="E64" s="20" t="s">
        <v>20</v>
      </c>
      <c r="F64" s="20" t="s">
        <v>21</v>
      </c>
      <c r="H64" s="12" t="s">
        <v>16</v>
      </c>
      <c r="I64" s="12"/>
      <c r="J64" s="12"/>
      <c r="K64" s="12"/>
      <c r="L64" s="21" t="s">
        <v>31</v>
      </c>
    </row>
    <row r="66" spans="2:11" ht="12.75">
      <c r="B66" s="3" t="s">
        <v>0</v>
      </c>
      <c r="C66" s="3" t="s">
        <v>1</v>
      </c>
      <c r="D66" s="3" t="s">
        <v>2</v>
      </c>
      <c r="G66" s="3"/>
      <c r="H66" s="3"/>
      <c r="I66" s="3" t="s">
        <v>0</v>
      </c>
      <c r="J66" s="3" t="s">
        <v>1</v>
      </c>
      <c r="K66" s="3" t="s">
        <v>2</v>
      </c>
    </row>
    <row r="67" spans="2:11" ht="12.75">
      <c r="B67" s="3"/>
      <c r="C67" s="3"/>
      <c r="D67" s="7">
        <v>1</v>
      </c>
      <c r="E67" s="7">
        <v>0.6</v>
      </c>
      <c r="F67" s="7">
        <v>0.4</v>
      </c>
      <c r="G67" s="3"/>
      <c r="H67" s="3"/>
      <c r="I67" s="3"/>
      <c r="J67" s="3"/>
      <c r="K67" s="3"/>
    </row>
    <row r="68" spans="1:11" ht="12.75">
      <c r="A68" s="8" t="s">
        <v>18</v>
      </c>
      <c r="B68" s="8">
        <v>650</v>
      </c>
      <c r="C68" s="8"/>
      <c r="D68" s="8"/>
      <c r="E68" s="8"/>
      <c r="F68" s="8"/>
      <c r="G68" s="8"/>
      <c r="H68" s="8" t="s">
        <v>18</v>
      </c>
      <c r="I68" s="8"/>
      <c r="J68" s="8"/>
      <c r="K68" s="8"/>
    </row>
    <row r="69" spans="1:11" ht="12.75">
      <c r="A69" s="8" t="s">
        <v>3</v>
      </c>
      <c r="B69" s="8">
        <f>650*12</f>
        <v>7800</v>
      </c>
      <c r="C69" s="8">
        <f>B69*0.13</f>
        <v>1014</v>
      </c>
      <c r="D69" s="8">
        <f>SUM(B69:C69)</f>
        <v>8814</v>
      </c>
      <c r="E69" s="8">
        <f aca="true" t="shared" si="2" ref="E69:F71">$D69*E$67</f>
        <v>5288.4</v>
      </c>
      <c r="F69" s="8">
        <f t="shared" si="2"/>
        <v>3525.6000000000004</v>
      </c>
      <c r="G69" s="8"/>
      <c r="H69" s="8" t="s">
        <v>3</v>
      </c>
      <c r="I69" s="8">
        <f>650*12</f>
        <v>7800</v>
      </c>
      <c r="J69" s="8">
        <f>I69*0.13</f>
        <v>1014</v>
      </c>
      <c r="K69" s="8">
        <f>SUM(I69:J69)</f>
        <v>8814</v>
      </c>
    </row>
    <row r="70" spans="1:11" ht="12.75">
      <c r="A70" s="8" t="s">
        <v>17</v>
      </c>
      <c r="B70" s="8">
        <v>3000</v>
      </c>
      <c r="C70" s="8"/>
      <c r="D70" s="8">
        <f>SUM(B70:C70)</f>
        <v>3000</v>
      </c>
      <c r="E70" s="8">
        <f t="shared" si="2"/>
        <v>1800</v>
      </c>
      <c r="F70" s="8">
        <f t="shared" si="2"/>
        <v>1200</v>
      </c>
      <c r="G70" s="8"/>
      <c r="H70" s="8" t="s">
        <v>17</v>
      </c>
      <c r="I70" s="8">
        <v>3500</v>
      </c>
      <c r="J70" s="8"/>
      <c r="K70" s="8">
        <f>SUM(I70:J70)</f>
        <v>3500</v>
      </c>
    </row>
    <row r="71" spans="1:11" ht="12.75">
      <c r="A71" s="8" t="s">
        <v>22</v>
      </c>
      <c r="B71" s="8">
        <v>4500</v>
      </c>
      <c r="C71" s="8">
        <f>B71*0.13</f>
        <v>585</v>
      </c>
      <c r="D71" s="8">
        <f>SUM(B71:C71)</f>
        <v>5085</v>
      </c>
      <c r="E71" s="8">
        <f t="shared" si="2"/>
        <v>3051</v>
      </c>
      <c r="F71" s="8">
        <f t="shared" si="2"/>
        <v>2034</v>
      </c>
      <c r="G71" s="8"/>
      <c r="H71" s="8" t="s">
        <v>22</v>
      </c>
      <c r="I71" s="8">
        <v>4500</v>
      </c>
      <c r="J71" s="8">
        <f>I71*0.13</f>
        <v>585</v>
      </c>
      <c r="K71" s="8">
        <f>SUM(I71:J71)</f>
        <v>5085</v>
      </c>
    </row>
    <row r="72" spans="1:1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 ht="12.75">
      <c r="A73" s="8"/>
      <c r="B73" s="8"/>
      <c r="C73" s="8"/>
      <c r="D73" s="8"/>
      <c r="E73" s="8"/>
      <c r="F73" s="8"/>
      <c r="G73" s="8"/>
      <c r="H73" s="8" t="s">
        <v>10</v>
      </c>
      <c r="I73" s="8"/>
      <c r="J73" s="8"/>
      <c r="K73" s="8">
        <f>SUM(K69:K71)</f>
        <v>17399</v>
      </c>
    </row>
    <row r="74" spans="1:11" ht="12.75">
      <c r="A74" s="8" t="s">
        <v>7</v>
      </c>
      <c r="B74" s="8"/>
      <c r="C74" s="8"/>
      <c r="D74" s="8">
        <f>SUM(D69:D72)</f>
        <v>16899</v>
      </c>
      <c r="E74" s="8">
        <f>SUM(E69:E72)</f>
        <v>10139.4</v>
      </c>
      <c r="F74" s="8">
        <f>SUM(F69:F72)</f>
        <v>6759.6</v>
      </c>
      <c r="G74" s="8"/>
      <c r="H74" s="8"/>
      <c r="I74" s="8"/>
      <c r="J74" s="8"/>
      <c r="K74" s="8"/>
    </row>
    <row r="75" spans="1:11" ht="12.75">
      <c r="A75" s="8"/>
      <c r="B75" s="8"/>
      <c r="C75" s="8"/>
      <c r="D75" s="8"/>
      <c r="E75" s="8"/>
      <c r="F75" s="8"/>
      <c r="G75" s="8"/>
      <c r="H75" s="8" t="s">
        <v>29</v>
      </c>
      <c r="I75" s="8"/>
      <c r="J75" s="8">
        <f>(650*1.13*2/3)*12</f>
        <v>5875.999999999999</v>
      </c>
      <c r="K75" s="8"/>
    </row>
    <row r="76" spans="1:11" ht="12.75">
      <c r="A76" s="8"/>
      <c r="B76" s="8"/>
      <c r="C76" s="8"/>
      <c r="D76" s="8"/>
      <c r="E76" s="8"/>
      <c r="F76" s="8"/>
      <c r="G76" s="8"/>
      <c r="H76" s="8" t="s">
        <v>30</v>
      </c>
      <c r="I76" s="8"/>
      <c r="J76" s="8">
        <f>18000*0.29</f>
        <v>5220</v>
      </c>
      <c r="K76" s="8"/>
    </row>
    <row r="77" spans="1:11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1" ht="12.75">
      <c r="A78" s="8"/>
      <c r="B78" s="8"/>
      <c r="C78" s="8"/>
      <c r="D78" s="8"/>
      <c r="E78" s="8"/>
      <c r="F78" s="8"/>
      <c r="G78" s="8"/>
      <c r="H78" s="8" t="s">
        <v>12</v>
      </c>
      <c r="I78" s="8"/>
      <c r="J78" s="8">
        <f>(J75+J76)*0.25</f>
        <v>2774</v>
      </c>
      <c r="K78" s="8"/>
    </row>
    <row r="79" spans="1:11" ht="12.75">
      <c r="A79" s="8"/>
      <c r="B79" s="8"/>
      <c r="C79" s="8"/>
      <c r="D79" s="8"/>
      <c r="E79" s="8"/>
      <c r="F79" s="8"/>
      <c r="G79" s="8"/>
      <c r="H79" s="8" t="s">
        <v>11</v>
      </c>
      <c r="I79" s="8"/>
      <c r="J79" s="8"/>
      <c r="K79" s="8">
        <f>J78/0.75</f>
        <v>3698.6666666666665</v>
      </c>
    </row>
    <row r="80" spans="1:11" ht="12.75">
      <c r="A80" s="9" t="s">
        <v>23</v>
      </c>
      <c r="B80" s="9"/>
      <c r="C80" s="9"/>
      <c r="D80" s="9">
        <f>SUM(E80:F80)</f>
        <v>20278.8</v>
      </c>
      <c r="E80" s="14">
        <f>E74/0.75</f>
        <v>13519.199999999999</v>
      </c>
      <c r="F80" s="14">
        <f>F74</f>
        <v>6759.6</v>
      </c>
      <c r="G80" s="14"/>
      <c r="H80" s="15" t="s">
        <v>9</v>
      </c>
      <c r="I80" s="15"/>
      <c r="J80" s="15"/>
      <c r="K80" s="15">
        <f>SUM(K73:K79)</f>
        <v>21097.666666666668</v>
      </c>
    </row>
    <row r="81" spans="1:11" ht="12.75">
      <c r="A81" s="8" t="s">
        <v>19</v>
      </c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1:11" ht="12.75">
      <c r="A83" s="16" t="s">
        <v>6</v>
      </c>
      <c r="B83" s="16"/>
      <c r="C83" s="16"/>
      <c r="D83" s="16"/>
      <c r="E83" s="8"/>
      <c r="F83" s="8"/>
      <c r="G83" s="8"/>
      <c r="H83" s="16" t="s">
        <v>6</v>
      </c>
      <c r="I83" s="16"/>
      <c r="J83" s="16"/>
      <c r="K83" s="16"/>
    </row>
    <row r="84" spans="1:11" ht="12.75">
      <c r="A84" s="17"/>
      <c r="B84" s="17"/>
      <c r="C84" s="17"/>
      <c r="D84" s="17"/>
      <c r="E84" s="8"/>
      <c r="F84" s="8"/>
      <c r="G84" s="8"/>
      <c r="H84" s="17"/>
      <c r="I84" s="17"/>
      <c r="J84" s="17"/>
      <c r="K84" s="17"/>
    </row>
    <row r="85" spans="1:11" ht="12.75">
      <c r="A85" s="17" t="s">
        <v>28</v>
      </c>
      <c r="B85" s="17"/>
      <c r="C85" s="17"/>
      <c r="D85" s="17"/>
      <c r="E85" s="8"/>
      <c r="F85" s="8"/>
      <c r="G85" s="8"/>
      <c r="H85" s="17"/>
      <c r="I85" s="17"/>
      <c r="J85" s="17"/>
      <c r="K85" s="17"/>
    </row>
    <row r="86" spans="1:11" ht="12.75">
      <c r="A86" s="17" t="s">
        <v>1</v>
      </c>
      <c r="B86" s="17"/>
      <c r="C86" s="17">
        <f>SUM(C69:C85)</f>
        <v>1599</v>
      </c>
      <c r="D86" s="17">
        <f>C86*0.4</f>
        <v>639.6</v>
      </c>
      <c r="E86" s="8"/>
      <c r="F86" s="8"/>
      <c r="G86" s="8"/>
      <c r="H86" s="17" t="s">
        <v>1</v>
      </c>
      <c r="I86" s="17"/>
      <c r="J86" s="17"/>
      <c r="K86" s="17">
        <f>J69+J71</f>
        <v>1599</v>
      </c>
    </row>
    <row r="87" spans="1:11" ht="12.75">
      <c r="A87" s="17" t="s">
        <v>4</v>
      </c>
      <c r="B87" s="17"/>
      <c r="C87" s="17"/>
      <c r="D87" s="17">
        <f>(F80-D86)*0.156</f>
        <v>954.72</v>
      </c>
      <c r="E87" s="8"/>
      <c r="F87" s="8"/>
      <c r="G87" s="8"/>
      <c r="H87" s="17" t="s">
        <v>4</v>
      </c>
      <c r="I87" s="17"/>
      <c r="J87" s="17"/>
      <c r="K87" s="17">
        <f>(I69+I70+I71)*0.156</f>
        <v>2464.8</v>
      </c>
    </row>
    <row r="88" spans="1:11" ht="12.75">
      <c r="A88" s="17"/>
      <c r="B88" s="17"/>
      <c r="C88" s="17"/>
      <c r="D88" s="17"/>
      <c r="E88" s="8"/>
      <c r="F88" s="8"/>
      <c r="G88" s="8"/>
      <c r="H88" s="17" t="s">
        <v>24</v>
      </c>
      <c r="I88" s="17"/>
      <c r="J88" s="17"/>
      <c r="K88" s="17">
        <f>K79*0.156</f>
        <v>576.992</v>
      </c>
    </row>
    <row r="89" spans="1:11" ht="12.75">
      <c r="A89" s="18" t="s">
        <v>8</v>
      </c>
      <c r="B89" s="18"/>
      <c r="C89" s="18"/>
      <c r="D89" s="18">
        <f>SUM(D86:D88)</f>
        <v>1594.3200000000002</v>
      </c>
      <c r="E89" s="14"/>
      <c r="F89" s="14"/>
      <c r="G89" s="14"/>
      <c r="H89" s="18" t="s">
        <v>8</v>
      </c>
      <c r="I89" s="18"/>
      <c r="J89" s="18"/>
      <c r="K89" s="18">
        <f>SUM(K86:K88)</f>
        <v>4640.792</v>
      </c>
    </row>
    <row r="90" spans="1:11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2" ht="12.75">
      <c r="A91" s="19" t="s">
        <v>14</v>
      </c>
      <c r="B91" s="19"/>
      <c r="C91" s="19"/>
      <c r="D91" s="19">
        <f>D80-D89</f>
        <v>18684.48</v>
      </c>
      <c r="E91" s="14"/>
      <c r="F91" s="14"/>
      <c r="G91" s="14"/>
      <c r="H91" s="10" t="s">
        <v>14</v>
      </c>
      <c r="I91" s="10"/>
      <c r="J91" s="10"/>
      <c r="K91" s="10">
        <f>K80-K89</f>
        <v>16456.874666666667</v>
      </c>
      <c r="L91" s="22">
        <f>D91-K91</f>
        <v>2227.605333333333</v>
      </c>
    </row>
  </sheetData>
  <sheetProtection/>
  <mergeCells count="6">
    <mergeCell ref="A64:D64"/>
    <mergeCell ref="H64:K64"/>
    <mergeCell ref="A1:D1"/>
    <mergeCell ref="H1:K1"/>
    <mergeCell ref="A33:D33"/>
    <mergeCell ref="H33:K3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</dc:creator>
  <cp:keywords/>
  <dc:description/>
  <cp:lastModifiedBy>ca</cp:lastModifiedBy>
  <dcterms:created xsi:type="dcterms:W3CDTF">2014-04-20T17:47:08Z</dcterms:created>
  <dcterms:modified xsi:type="dcterms:W3CDTF">2016-07-22T01:22:08Z</dcterms:modified>
  <cp:category/>
  <cp:version/>
  <cp:contentType/>
  <cp:contentStatus/>
</cp:coreProperties>
</file>